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근거" sheetId="2" state="visible" r:id="rId4"/>
    <sheet name="입력" sheetId="3" state="visible" r:id="rId5"/>
    <sheet name="연도별" sheetId="4" state="visible" r:id="rId6"/>
    <sheet name="비교" sheetId="5" state="visible" r:id="rId7"/>
    <sheet name="점검" sheetId="6" state="visible" r:id="rId8"/>
  </sheets>
  <definedNames>
    <definedName function="false" hidden="false" localSheetId="1" name="_xlnm.Print_Titles" vbProcedure="false">근거!$1:$4</definedName>
    <definedName function="false" hidden="true" localSheetId="1" name="_xlnm._FilterDatabase" vbProcedure="false">근거!$A$4:$D$24</definedName>
    <definedName function="false" hidden="false" localSheetId="4" name="_xlnm.Print_Titles" vbProcedure="false">비교!$1:$4</definedName>
    <definedName function="false" hidden="true" localSheetId="4" name="_xlnm._FilterDatabase" vbProcedure="false">비교!$A$4:$H$14</definedName>
    <definedName function="false" hidden="false" localSheetId="0" name="_xlnm.Print_Titles" vbProcedure="false">안내!$1:$4</definedName>
    <definedName function="false" hidden="true" localSheetId="0" name="_xlnm._FilterDatabase" vbProcedure="false">안내!$A$3:$B$15</definedName>
    <definedName function="false" hidden="false" localSheetId="3" name="_xlnm.Print_Titles" vbProcedure="false">연도별!$1:$4</definedName>
    <definedName function="false" hidden="true" localSheetId="3" name="_xlnm._FilterDatabase" vbProcedure="false">연도별!$A$4:$I$14</definedName>
    <definedName function="false" hidden="false" localSheetId="2" name="_xlnm.Print_Titles" vbProcedure="false">입력!$1:$4</definedName>
    <definedName function="false" hidden="true" localSheetId="2" name="_xlnm._FilterDatabase" vbProcedure="false">입력!$A$4:$O$7</definedName>
    <definedName function="false" hidden="false" localSheetId="5" name="_xlnm.Print_Titles" vbProcedure="false">점검!$1:$4</definedName>
    <definedName function="false" hidden="true" localSheetId="5" name="_xlnm._FilterDatabase" vbProcedure="false">점검!$A$4:$D$12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<sst xmlns="http://schemas.openxmlformats.org/spreadsheetml/2006/main" count="183" uniqueCount="163">
  <si>
    <t xml:space="preserve">교육 영상 시연용 가상 자료</t>
  </si>
  <si>
    <t xml:space="preserve">한결물류 평택센터 · 완성 예시 · 단위 백만 원 · 잠정 정리 및 시연 가정 포함</t>
  </si>
  <si>
    <t xml:space="preserve">기준</t>
  </si>
  <si>
    <t xml:space="preserve">내용</t>
  </si>
  <si>
    <t xml:space="preserve">회사 기준</t>
  </si>
  <si>
    <t xml:space="preserve">한도 800, 정상 연도 단순 회수 5년 이내, 연 4% 비교</t>
  </si>
  <si>
    <t xml:space="preserve">교육용 범위</t>
  </si>
  <si>
    <t xml:space="preserve">5년 세전, 부가세·잔존가치 제외.4% 환산 시 같은 이자 중복 차감 금지</t>
  </si>
  <si>
    <t xml:space="preserve">자료 진단</t>
  </si>
  <si>
    <t xml:space="preserve">원본 자료 6개는 보존. 정리본만 사용</t>
  </si>
  <si>
    <t xml:space="preserve">잠정 처리</t>
  </si>
  <si>
    <t xml:space="preserve">중복 후보를 한 번만 반영, 재배송 음수 -9건·-18만 원 유지. 증빙 확인 전 승인 보류</t>
  </si>
  <si>
    <t xml:space="preserve">추가 가정</t>
  </si>
  <si>
    <t xml:space="preserve">투자 전액 시작일 지출. A·B 2027년 초 가동, C 2027년 4월 임차 절약 시작</t>
  </si>
  <si>
    <t xml:space="preserve">C 첫해 점검비는 연액, B 배터리 5년차 말 교체. 연중 고른 효과로 누적 회수 계산</t>
  </si>
  <si>
    <t xml:space="preserve">기간 한계</t>
  </si>
  <si>
    <t xml:space="preserve">정상 연도 단순 회수는 시작 지연·배터리를 반영하지 않음. 연도별 표 별도</t>
  </si>
  <si>
    <t xml:space="preserve">미래 효과</t>
  </si>
  <si>
    <t xml:space="preserve">A 75%는 현장 추정, B 전기·수리비는 업체 예상. 확정 절감 아님</t>
  </si>
  <si>
    <t xml:space="preserve">조건부 결론</t>
  </si>
  <si>
    <t xml:space="preserve">C 우선 검토, B 조건 확인 후 검토, A 보류</t>
  </si>
  <si>
    <t xml:space="preserve">실제 결재 전</t>
  </si>
  <si>
    <t xml:space="preserve">실제 지급일·부가세 자금·세금·잔존가치·설비 수명·현장 동선 보완</t>
  </si>
  <si>
    <t xml:space="preserve">사용법</t>
  </si>
  <si>
    <t xml:space="preserve">입력 시트 금액을 바꾸면 연도별·비교·점검이 따라 바뀐다. 확인 뒤 원복</t>
  </si>
  <si>
    <t xml:space="preserve">실습 ZIP</t>
  </si>
  <si>
    <t xml:space="preserve">ZIP에는 기존 입력 자료 6개와 안내만 포함. 이 완성 예시는 별도 답안</t>
  </si>
  <si>
    <t xml:space="preserve">항목</t>
  </si>
  <si>
    <t xml:space="preserve">금액 또는 조건</t>
  </si>
  <si>
    <t xml:space="preserve">원자료 위치</t>
  </si>
  <si>
    <t xml:space="preserve">구분</t>
  </si>
  <si>
    <t xml:space="preserve">A 초기 투자</t>
  </si>
  <si>
    <t xml:space="preserve">01 견적 1쪽:450+80+50+20</t>
  </si>
  <si>
    <t xml:space="preserve">견적</t>
  </si>
  <si>
    <t xml:space="preserve">A 유지보수</t>
  </si>
  <si>
    <t xml:space="preserve">01 견적 2쪽</t>
  </si>
  <si>
    <t xml:space="preserve">첫해부터 반영 가정</t>
  </si>
  <si>
    <t xml:space="preserve">A 감소율</t>
  </si>
  <si>
    <t xml:space="preserve">04 효과 메모:현장 75%</t>
  </si>
  <si>
    <t xml:space="preserve">현장 추정</t>
  </si>
  <si>
    <t xml:space="preserve">재배송 연비용</t>
  </si>
  <si>
    <t xml:space="preserve">05 재배송:368행→365행</t>
  </si>
  <si>
    <t xml:space="preserve">잠정 정리</t>
  </si>
  <si>
    <t xml:space="preserve">경유 연비용</t>
  </si>
  <si>
    <t xml:space="preserve">05 지게차:주유·경유·연료비 통일</t>
  </si>
  <si>
    <t xml:space="preserve">수리 연비용</t>
  </si>
  <si>
    <t xml:space="preserve">05 지게차:정비·수리·부품 통일</t>
  </si>
  <si>
    <t xml:space="preserve">B 초기 투자</t>
  </si>
  <si>
    <t xml:space="preserve">02 견적 1쪽:228+12</t>
  </si>
  <si>
    <t xml:space="preserve">B 전기·수리비</t>
  </si>
  <si>
    <t xml:space="preserve">12 / 6</t>
  </si>
  <si>
    <t xml:space="preserve">02 견적 2쪽</t>
  </si>
  <si>
    <t xml:space="preserve">업체 예상·확인 필요</t>
  </si>
  <si>
    <t xml:space="preserve">B 배터리</t>
  </si>
  <si>
    <t xml:space="preserve">02 견적 2쪽:6대×5</t>
  </si>
  <si>
    <t xml:space="preserve">5년차 말 가정</t>
  </si>
  <si>
    <t xml:space="preserve">C 초기 투자</t>
  </si>
  <si>
    <t xml:space="preserve">03 견적 1쪽:220+60+20</t>
  </si>
  <si>
    <t xml:space="preserve">C 점검비</t>
  </si>
  <si>
    <t xml:space="preserve">03 견적 2쪽</t>
  </si>
  <si>
    <t xml:space="preserve">연액 반영</t>
  </si>
  <si>
    <t xml:space="preserve">외부 창고 임차료</t>
  </si>
  <si>
    <t xml:space="preserve">05 임차·성수기:월10×12</t>
  </si>
  <si>
    <t xml:space="preserve">기록</t>
  </si>
  <si>
    <t xml:space="preserve">성수기 비용</t>
  </si>
  <si>
    <t xml:space="preserve">05 임차·성수기:25+20+30+25</t>
  </si>
  <si>
    <t xml:space="preserve">기본 효과 제외</t>
  </si>
  <si>
    <t xml:space="preserve">C 첫해 절약</t>
  </si>
  <si>
    <t xml:space="preserve">04 효과 메모:2027년3월 계약 종료</t>
  </si>
  <si>
    <t xml:space="preserve">4월부터9개월 가정</t>
  </si>
  <si>
    <t xml:space="preserve">재배송 빈칸</t>
  </si>
  <si>
    <t xml:space="preserve">33·51·74·79·89·105·324·326행</t>
  </si>
  <si>
    <t xml:space="preserve">04 메모 근거:건수×2만원</t>
  </si>
  <si>
    <t xml:space="preserve">보완</t>
  </si>
  <si>
    <t xml:space="preserve">재배송 중복 후보</t>
  </si>
  <si>
    <t xml:space="preserve">136·137 / 277·278 / 279·280</t>
  </si>
  <si>
    <t xml:space="preserve">05 재배송:원본 행 번호</t>
  </si>
  <si>
    <t xml:space="preserve">각 한 줄만 잠정 반영</t>
  </si>
  <si>
    <t xml:space="preserve">지게차 중복 후보</t>
  </si>
  <si>
    <t xml:space="preserve">40·41 / 51·52</t>
  </si>
  <si>
    <t xml:space="preserve">05 지게차:원본 행 번호</t>
  </si>
  <si>
    <t xml:space="preserve">재배송 음수</t>
  </si>
  <si>
    <t xml:space="preserve">373행:-9건/-18만원</t>
  </si>
  <si>
    <t xml:space="preserve">05 재배송</t>
  </si>
  <si>
    <t xml:space="preserve">정정 잠정 유지·사유 확인 대기</t>
  </si>
  <si>
    <t xml:space="preserve">대당 단위</t>
  </si>
  <si>
    <t xml:space="preserve">228÷6=38백만원</t>
  </si>
  <si>
    <t xml:space="preserve">02 견적 1쪽의 대당 3,800 표기</t>
  </si>
  <si>
    <t xml:space="preserve">단위 확인 필요</t>
  </si>
  <si>
    <t xml:space="preserve">전단 주장</t>
  </si>
  <si>
    <t xml:space="preserve">최대90%·연3억원·2년회수</t>
  </si>
  <si>
    <t xml:space="preserve">06 업체 전단</t>
  </si>
  <si>
    <t xml:space="preserve">입증 안 됨</t>
  </si>
  <si>
    <t xml:space="preserve">안</t>
  </si>
  <si>
    <t xml:space="preserve">초기 투자</t>
  </si>
  <si>
    <t xml:space="preserve">기존 연지출</t>
  </si>
  <si>
    <t xml:space="preserve">절감 비율</t>
  </si>
  <si>
    <t xml:space="preserve">유지보수</t>
  </si>
  <si>
    <t xml:space="preserve">새 전기료</t>
  </si>
  <si>
    <t xml:space="preserve">새 수리비</t>
  </si>
  <si>
    <t xml:space="preserve">첫해 절약 개월</t>
  </si>
  <si>
    <t xml:space="preserve">교체비</t>
  </si>
  <si>
    <t xml:space="preserve">교체 연차</t>
  </si>
  <si>
    <t xml:space="preserve">점검비</t>
  </si>
  <si>
    <t xml:space="preserve">판단 상태</t>
  </si>
  <si>
    <t xml:space="preserve">비교 기준</t>
  </si>
  <si>
    <t xml:space="preserve">값</t>
  </si>
  <si>
    <t xml:space="preserve">A 분류기</t>
  </si>
  <si>
    <t xml:space="preserve">보류</t>
  </si>
  <si>
    <t xml:space="preserve">연 비교율</t>
  </si>
  <si>
    <t xml:space="preserve">B 지게차</t>
  </si>
  <si>
    <t xml:space="preserve">조건부</t>
  </si>
  <si>
    <t xml:space="preserve">투자 한도</t>
  </si>
  <si>
    <t xml:space="preserve">C 랙</t>
  </si>
  <si>
    <t xml:space="preserve">우선 검토</t>
  </si>
  <si>
    <t xml:space="preserve">단순 회수 기준</t>
  </si>
  <si>
    <t xml:space="preserve">2027년</t>
  </si>
  <si>
    <t xml:space="preserve">2028년</t>
  </si>
  <si>
    <t xml:space="preserve">2029년</t>
  </si>
  <si>
    <t xml:space="preserve">2030년</t>
  </si>
  <si>
    <t xml:space="preserve">2031년</t>
  </si>
  <si>
    <t xml:space="preserve">순효과 합계</t>
  </si>
  <si>
    <t xml:space="preserve">초기 투자 차감</t>
  </si>
  <si>
    <t xml:space="preserve">현재 돈 환산 후 투자 차감</t>
  </si>
  <si>
    <t xml:space="preserve">누적</t>
  </si>
  <si>
    <t xml:space="preserve">시작일 투자 차감</t>
  </si>
  <si>
    <t xml:space="preserve">1년 말</t>
  </si>
  <si>
    <t xml:space="preserve">2년 말</t>
  </si>
  <si>
    <t xml:space="preserve">3년 말</t>
  </si>
  <si>
    <t xml:space="preserve">4년 말</t>
  </si>
  <si>
    <t xml:space="preserve">5년 말</t>
  </si>
  <si>
    <t xml:space="preserve">정상연도 순효과</t>
  </si>
  <si>
    <t xml:space="preserve">정상연도 단순 회수</t>
  </si>
  <si>
    <t xml:space="preserve">연도별 누적 회수</t>
  </si>
  <si>
    <t xml:space="preserve">5년 투자 차감</t>
  </si>
  <si>
    <t xml:space="preserve">4% 환산 투자 차감</t>
  </si>
  <si>
    <t xml:space="preserve">단순 회수 판정</t>
  </si>
  <si>
    <t xml:space="preserve">B+C 예산 조합</t>
  </si>
  <si>
    <t xml:space="preserve">동선 영향·효과 중복 없음 확인 전 합산 잠정</t>
  </si>
  <si>
    <t xml:space="preserve">B+C 정상 연도 순효과</t>
  </si>
  <si>
    <t xml:space="preserve">B+C 5년 투자 차감</t>
  </si>
  <si>
    <t xml:space="preserve">A+B 한도 초과</t>
  </si>
  <si>
    <t xml:space="preserve">A+C 한도 초과</t>
  </si>
  <si>
    <t xml:space="preserve">검사 항목</t>
  </si>
  <si>
    <t xml:space="preserve">표의 값</t>
  </si>
  <si>
    <t xml:space="preserve">별도 검산</t>
  </si>
  <si>
    <t xml:space="preserve">차이 또는 상태</t>
  </si>
  <si>
    <t xml:space="preserve">A 초기 합계</t>
  </si>
  <si>
    <t xml:space="preserve">B 연 순효과</t>
  </si>
  <si>
    <t xml:space="preserve">C 정상 회수</t>
  </si>
  <si>
    <t xml:space="preserve">C 5년 합계</t>
  </si>
  <si>
    <t xml:space="preserve">B 5년합계</t>
  </si>
  <si>
    <t xml:space="preserve">원본과 차이</t>
  </si>
  <si>
    <t xml:space="preserve">정리 전 재배송 비용 120.9</t>
  </si>
  <si>
    <t xml:space="preserve">잠정 정리 후 120</t>
  </si>
  <si>
    <t xml:space="preserve">중복 후보 0.9 잠정 제외</t>
  </si>
  <si>
    <t xml:space="preserve">재배송 중복·음수</t>
  </si>
  <si>
    <t xml:space="preserve">운영팀 확인 대기</t>
  </si>
  <si>
    <t xml:space="preserve">최종 승인 보류</t>
  </si>
  <si>
    <t xml:space="preserve">가정 변경 시</t>
  </si>
  <si>
    <t xml:space="preserve">고정 검산값과 차이가 생기는 것이 정상</t>
  </si>
  <si>
    <t xml:space="preserve">새 원자료로 별도 재계산</t>
  </si>
  <si>
    <t xml:space="preserve">원래 값 복원 후 차이 0 확인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</si>
</sst>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151515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A8C8FF"/>
        <bgColor rgb="FFCCCCFF"/>
      </patternFill>
    </fill>
    <fill>
      <patternFill patternType="solid">
        <fgColor rgb="FFFFF0BB"/>
        <bgColor rgb="FFFFFF99"/>
      </patternFill>
    </fill>
    <fill>
      <patternFill patternType="solid">
        <fgColor rgb="FFF2F6F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4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A8C8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  <dxf>
      <fill>
        <patternFill patternType="solid">
          <fgColor rgb="FFFFF0BB"/>
          <bgColor rgb="FF000000"/>
        </patternFill>
      </fill>
    </dxf>
    <dxf>
      <fill>
        <patternFill patternType="solid">
          <fgColor rgb="FFF2F6FF"/>
          <bgColor rgb="FF000000"/>
        </patternFill>
      </fill>
    </dxf>
  </dxfs>
  <colors>
    <indexedColors>
      <rgbColor rgb="FF000000"/>
      <rgbColor rgb="FFF2F6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8C8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2" min="2" style="0" width="58.71"/>
  </cols>
  <sheetData>
    <row r="1" customFormat="false" ht="25.5" hidden="false" customHeight="true" outlineLevel="0" collapsed="false">
      <c r="A1" s="1" t="s">
        <v>0</v>
      </c>
      <c r="B1" s="1"/>
    </row>
    <row r="2" customFormat="false" ht="33.75" hidden="false" customHeight="true" outlineLevel="0" collapsed="false">
      <c r="A2" s="2" t="s">
        <v>1</v>
      </c>
      <c r="B2" s="2"/>
    </row>
    <row r="3" customFormat="false" ht="16.2" hidden="false" customHeight="false" outlineLevel="0" collapsed="false">
      <c r="A3" s="2" t="s">
        <v>2</v>
      </c>
      <c r="B3" s="2" t="s">
        <v>3</v>
      </c>
    </row>
    <row r="4" customFormat="false" ht="37.5" hidden="false" customHeight="true" outlineLevel="0" collapsed="false">
      <c r="A4" s="1" t="s">
        <v>4</v>
      </c>
      <c r="B4" s="1" t="s">
        <v>5</v>
      </c>
    </row>
    <row r="5" customFormat="false" ht="48" hidden="false" customHeight="true" outlineLevel="0" collapsed="false">
      <c r="A5" s="2" t="s">
        <v>6</v>
      </c>
      <c r="B5" s="2" t="s">
        <v>7</v>
      </c>
    </row>
    <row r="6" customFormat="false" ht="48" hidden="false" customHeight="true" outlineLevel="0" collapsed="false">
      <c r="A6" s="2" t="s">
        <v>8</v>
      </c>
      <c r="B6" s="2" t="s">
        <v>9</v>
      </c>
    </row>
    <row r="7" customFormat="false" ht="48" hidden="false" customHeight="true" outlineLevel="0" collapsed="false">
      <c r="A7" s="2" t="s">
        <v>10</v>
      </c>
      <c r="B7" s="2" t="s">
        <v>11</v>
      </c>
    </row>
    <row r="8" customFormat="false" ht="48" hidden="false" customHeight="true" outlineLevel="0" collapsed="false">
      <c r="A8" s="2" t="s">
        <v>12</v>
      </c>
      <c r="B8" s="2" t="s">
        <v>13</v>
      </c>
    </row>
    <row r="9" customFormat="false" ht="48" hidden="false" customHeight="true" outlineLevel="0" collapsed="false">
      <c r="A9" s="2" t="s">
        <v>12</v>
      </c>
      <c r="B9" s="2" t="s">
        <v>14</v>
      </c>
    </row>
    <row r="10" customFormat="false" ht="48" hidden="false" customHeight="true" outlineLevel="0" collapsed="false">
      <c r="A10" s="2" t="s">
        <v>15</v>
      </c>
      <c r="B10" s="2" t="s">
        <v>16</v>
      </c>
    </row>
    <row r="11" customFormat="false" ht="48" hidden="false" customHeight="true" outlineLevel="0" collapsed="false">
      <c r="A11" s="2" t="s">
        <v>17</v>
      </c>
      <c r="B11" s="2" t="s">
        <v>18</v>
      </c>
    </row>
    <row r="12" customFormat="false" ht="48" hidden="false" customHeight="true" outlineLevel="0" collapsed="false">
      <c r="A12" s="2" t="s">
        <v>19</v>
      </c>
      <c r="B12" s="2" t="s">
        <v>20</v>
      </c>
    </row>
    <row r="13" customFormat="false" ht="48" hidden="false" customHeight="true" outlineLevel="0" collapsed="false">
      <c r="A13" s="2" t="s">
        <v>21</v>
      </c>
      <c r="B13" s="2" t="s">
        <v>22</v>
      </c>
    </row>
    <row r="14" customFormat="false" ht="48" hidden="false" customHeight="true" outlineLevel="0" collapsed="false">
      <c r="A14" s="2" t="s">
        <v>23</v>
      </c>
      <c r="B14" s="2" t="s">
        <v>24</v>
      </c>
    </row>
    <row r="15" customFormat="false" ht="48" hidden="false" customHeight="true" outlineLevel="0" collapsed="false">
      <c r="A15" s="2" t="s">
        <v>25</v>
      </c>
      <c r="B15" s="2" t="s">
        <v>26</v>
      </c>
    </row>
  </sheetData>
  <autoFilter ref="A3:B1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4" min="2" style="0" width="58.71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33.7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37.5" hidden="false" customHeight="true" outlineLevel="0" collapsed="false">
      <c r="A4" s="1" t="s">
        <v>27</v>
      </c>
      <c r="B4" s="1" t="s">
        <v>28</v>
      </c>
      <c r="C4" s="1" t="s">
        <v>29</v>
      </c>
      <c r="D4" s="1" t="s">
        <v>30</v>
      </c>
    </row>
    <row r="5" customFormat="false" ht="48" hidden="false" customHeight="true" outlineLevel="0" collapsed="false">
      <c r="A5" s="2" t="s">
        <v>31</v>
      </c>
      <c r="B5" s="2" t="n">
        <v>600</v>
      </c>
      <c r="C5" s="2" t="s">
        <v>32</v>
      </c>
      <c r="D5" s="2" t="s">
        <v>33</v>
      </c>
    </row>
    <row r="6" customFormat="false" ht="48" hidden="false" customHeight="true" outlineLevel="0" collapsed="false">
      <c r="A6" s="2" t="s">
        <v>34</v>
      </c>
      <c r="B6" s="2" t="n">
        <v>24</v>
      </c>
      <c r="C6" s="2" t="s">
        <v>35</v>
      </c>
      <c r="D6" s="2" t="s">
        <v>36</v>
      </c>
    </row>
    <row r="7" customFormat="false" ht="48" hidden="false" customHeight="true" outlineLevel="0" collapsed="false">
      <c r="A7" s="2" t="s">
        <v>37</v>
      </c>
      <c r="B7" s="2" t="n">
        <v>0.75</v>
      </c>
      <c r="C7" s="2" t="s">
        <v>38</v>
      </c>
      <c r="D7" s="2" t="s">
        <v>39</v>
      </c>
    </row>
    <row r="8" customFormat="false" ht="48" hidden="false" customHeight="true" outlineLevel="0" collapsed="false">
      <c r="A8" s="2" t="s">
        <v>40</v>
      </c>
      <c r="B8" s="2" t="n">
        <v>120</v>
      </c>
      <c r="C8" s="2" t="s">
        <v>41</v>
      </c>
      <c r="D8" s="2" t="s">
        <v>42</v>
      </c>
    </row>
    <row r="9" customFormat="false" ht="48" hidden="false" customHeight="true" outlineLevel="0" collapsed="false">
      <c r="A9" s="2" t="s">
        <v>43</v>
      </c>
      <c r="B9" s="2" t="n">
        <v>48</v>
      </c>
      <c r="C9" s="2" t="s">
        <v>44</v>
      </c>
      <c r="D9" s="2" t="s">
        <v>42</v>
      </c>
    </row>
    <row r="10" customFormat="false" ht="48" hidden="false" customHeight="true" outlineLevel="0" collapsed="false">
      <c r="A10" s="2" t="s">
        <v>45</v>
      </c>
      <c r="B10" s="2" t="n">
        <v>30</v>
      </c>
      <c r="C10" s="2" t="s">
        <v>46</v>
      </c>
      <c r="D10" s="2" t="s">
        <v>42</v>
      </c>
    </row>
    <row r="11" customFormat="false" ht="48" hidden="false" customHeight="true" outlineLevel="0" collapsed="false">
      <c r="A11" s="2" t="s">
        <v>47</v>
      </c>
      <c r="B11" s="2" t="n">
        <v>240</v>
      </c>
      <c r="C11" s="2" t="s">
        <v>48</v>
      </c>
      <c r="D11" s="2" t="s">
        <v>33</v>
      </c>
    </row>
    <row r="12" customFormat="false" ht="48" hidden="false" customHeight="true" outlineLevel="0" collapsed="false">
      <c r="A12" s="2" t="s">
        <v>49</v>
      </c>
      <c r="B12" s="2" t="s">
        <v>50</v>
      </c>
      <c r="C12" s="2" t="s">
        <v>51</v>
      </c>
      <c r="D12" s="2" t="s">
        <v>52</v>
      </c>
    </row>
    <row r="13" customFormat="false" ht="48" hidden="false" customHeight="true" outlineLevel="0" collapsed="false">
      <c r="A13" s="2" t="s">
        <v>53</v>
      </c>
      <c r="B13" s="2" t="n">
        <v>30</v>
      </c>
      <c r="C13" s="2" t="s">
        <v>54</v>
      </c>
      <c r="D13" s="2" t="s">
        <v>55</v>
      </c>
    </row>
    <row r="14" customFormat="false" ht="48" hidden="false" customHeight="true" outlineLevel="0" collapsed="false">
      <c r="A14" s="2" t="s">
        <v>56</v>
      </c>
      <c r="B14" s="2" t="n">
        <v>300</v>
      </c>
      <c r="C14" s="2" t="s">
        <v>57</v>
      </c>
      <c r="D14" s="2" t="s">
        <v>33</v>
      </c>
    </row>
    <row r="15" customFormat="false" ht="48" hidden="false" customHeight="true" outlineLevel="0" collapsed="false">
      <c r="A15" s="2" t="s">
        <v>58</v>
      </c>
      <c r="B15" s="2" t="n">
        <v>6</v>
      </c>
      <c r="C15" s="2" t="s">
        <v>59</v>
      </c>
      <c r="D15" s="2" t="s">
        <v>60</v>
      </c>
    </row>
    <row r="16" customFormat="false" ht="48" hidden="false" customHeight="true" outlineLevel="0" collapsed="false">
      <c r="A16" s="2" t="s">
        <v>61</v>
      </c>
      <c r="B16" s="2" t="n">
        <v>120</v>
      </c>
      <c r="C16" s="2" t="s">
        <v>62</v>
      </c>
      <c r="D16" s="2" t="s">
        <v>63</v>
      </c>
    </row>
    <row r="17" customFormat="false" ht="48" hidden="false" customHeight="true" outlineLevel="0" collapsed="false">
      <c r="A17" s="2" t="s">
        <v>64</v>
      </c>
      <c r="B17" s="2" t="n">
        <v>100</v>
      </c>
      <c r="C17" s="2" t="s">
        <v>65</v>
      </c>
      <c r="D17" s="2" t="s">
        <v>66</v>
      </c>
    </row>
    <row r="18" customFormat="false" ht="48" hidden="false" customHeight="true" outlineLevel="0" collapsed="false">
      <c r="A18" s="2" t="s">
        <v>67</v>
      </c>
      <c r="B18" s="2" t="n">
        <v>90</v>
      </c>
      <c r="C18" s="2" t="s">
        <v>68</v>
      </c>
      <c r="D18" s="2" t="s">
        <v>69</v>
      </c>
    </row>
    <row r="19" customFormat="false" ht="48" hidden="false" customHeight="true" outlineLevel="0" collapsed="false">
      <c r="A19" s="2" t="s">
        <v>70</v>
      </c>
      <c r="B19" s="2" t="s">
        <v>71</v>
      </c>
      <c r="C19" s="2" t="s">
        <v>72</v>
      </c>
      <c r="D19" s="2" t="s">
        <v>73</v>
      </c>
    </row>
    <row r="20" customFormat="false" ht="48" hidden="false" customHeight="true" outlineLevel="0" collapsed="false">
      <c r="A20" s="2" t="s">
        <v>74</v>
      </c>
      <c r="B20" s="2" t="s">
        <v>75</v>
      </c>
      <c r="C20" s="2" t="s">
        <v>76</v>
      </c>
      <c r="D20" s="2" t="s">
        <v>77</v>
      </c>
    </row>
    <row r="21" customFormat="false" ht="48" hidden="false" customHeight="true" outlineLevel="0" collapsed="false">
      <c r="A21" s="2" t="s">
        <v>78</v>
      </c>
      <c r="B21" s="2" t="s">
        <v>79</v>
      </c>
      <c r="C21" s="2" t="s">
        <v>80</v>
      </c>
      <c r="D21" s="2" t="s">
        <v>77</v>
      </c>
    </row>
    <row r="22" customFormat="false" ht="48" hidden="false" customHeight="true" outlineLevel="0" collapsed="false">
      <c r="A22" s="2" t="s">
        <v>81</v>
      </c>
      <c r="B22" s="2" t="s">
        <v>82</v>
      </c>
      <c r="C22" s="2" t="s">
        <v>83</v>
      </c>
      <c r="D22" s="2" t="s">
        <v>84</v>
      </c>
    </row>
    <row r="23" customFormat="false" ht="48" hidden="false" customHeight="true" outlineLevel="0" collapsed="false">
      <c r="A23" s="2" t="s">
        <v>85</v>
      </c>
      <c r="B23" s="2" t="s">
        <v>86</v>
      </c>
      <c r="C23" s="2" t="s">
        <v>87</v>
      </c>
      <c r="D23" s="2" t="s">
        <v>88</v>
      </c>
    </row>
    <row r="24" customFormat="false" ht="48" hidden="false" customHeight="true" outlineLevel="0" collapsed="false">
      <c r="A24" s="2" t="s">
        <v>89</v>
      </c>
      <c r="B24" s="2" t="s">
        <v>90</v>
      </c>
      <c r="C24" s="2" t="s">
        <v>91</v>
      </c>
      <c r="D24" s="2" t="s">
        <v>92</v>
      </c>
    </row>
  </sheetData>
  <autoFilter ref="A4:D2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5" min="1" style="0" width="22.0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37.5" hidden="false" customHeight="true" outlineLevel="0" collapsed="false">
      <c r="A4" s="1" t="s">
        <v>93</v>
      </c>
      <c r="B4" s="1" t="s">
        <v>94</v>
      </c>
      <c r="C4" s="1" t="s">
        <v>95</v>
      </c>
      <c r="D4" s="1" t="s">
        <v>96</v>
      </c>
      <c r="E4" s="1" t="s">
        <v>97</v>
      </c>
      <c r="F4" s="1" t="s">
        <v>98</v>
      </c>
      <c r="G4" s="1" t="s">
        <v>99</v>
      </c>
      <c r="H4" s="1" t="s">
        <v>100</v>
      </c>
      <c r="I4" s="1" t="s">
        <v>101</v>
      </c>
      <c r="J4" s="1" t="s">
        <v>102</v>
      </c>
      <c r="K4" s="1" t="s">
        <v>103</v>
      </c>
      <c r="L4" s="1" t="s">
        <v>104</v>
      </c>
      <c r="M4" s="1"/>
      <c r="N4" s="1" t="s">
        <v>105</v>
      </c>
      <c r="O4" s="1" t="s">
        <v>106</v>
      </c>
    </row>
    <row r="5" customFormat="false" ht="48" hidden="false" customHeight="true" outlineLevel="0" collapsed="false">
      <c r="A5" s="2" t="s">
        <v>107</v>
      </c>
      <c r="B5" s="3" t="n">
        <v>600</v>
      </c>
      <c r="C5" s="3" t="n">
        <v>120</v>
      </c>
      <c r="D5" s="4" t="n">
        <v>0.75</v>
      </c>
      <c r="E5" s="3" t="n">
        <v>24</v>
      </c>
      <c r="F5" s="3" t="n">
        <v>0</v>
      </c>
      <c r="G5" s="3" t="n">
        <v>0</v>
      </c>
      <c r="H5" s="3" t="n">
        <v>12</v>
      </c>
      <c r="I5" s="3" t="n">
        <v>0</v>
      </c>
      <c r="J5" s="3" t="n">
        <v>5</v>
      </c>
      <c r="K5" s="3" t="n">
        <v>0</v>
      </c>
      <c r="L5" s="2" t="s">
        <v>108</v>
      </c>
      <c r="M5" s="2"/>
      <c r="N5" s="2" t="s">
        <v>109</v>
      </c>
      <c r="O5" s="4" t="n">
        <v>0.04</v>
      </c>
    </row>
    <row r="6" customFormat="false" ht="48" hidden="false" customHeight="true" outlineLevel="0" collapsed="false">
      <c r="A6" s="2" t="s">
        <v>110</v>
      </c>
      <c r="B6" s="3" t="n">
        <v>240</v>
      </c>
      <c r="C6" s="3" t="n">
        <v>78</v>
      </c>
      <c r="D6" s="4" t="n">
        <v>1</v>
      </c>
      <c r="E6" s="3" t="n">
        <v>0</v>
      </c>
      <c r="F6" s="3" t="n">
        <v>12</v>
      </c>
      <c r="G6" s="3" t="n">
        <v>6</v>
      </c>
      <c r="H6" s="3" t="n">
        <v>12</v>
      </c>
      <c r="I6" s="3" t="n">
        <v>30</v>
      </c>
      <c r="J6" s="3" t="n">
        <v>5</v>
      </c>
      <c r="K6" s="3" t="n">
        <v>0</v>
      </c>
      <c r="L6" s="2" t="s">
        <v>111</v>
      </c>
      <c r="M6" s="2"/>
      <c r="N6" s="2" t="s">
        <v>112</v>
      </c>
      <c r="O6" s="3" t="n">
        <v>800</v>
      </c>
    </row>
    <row r="7" customFormat="false" ht="48" hidden="false" customHeight="true" outlineLevel="0" collapsed="false">
      <c r="A7" s="2" t="s">
        <v>113</v>
      </c>
      <c r="B7" s="3" t="n">
        <v>300</v>
      </c>
      <c r="C7" s="3" t="n">
        <v>120</v>
      </c>
      <c r="D7" s="4" t="n">
        <v>1</v>
      </c>
      <c r="E7" s="3" t="n">
        <v>0</v>
      </c>
      <c r="F7" s="3" t="n">
        <v>0</v>
      </c>
      <c r="G7" s="3" t="n">
        <v>0</v>
      </c>
      <c r="H7" s="3" t="n">
        <v>9</v>
      </c>
      <c r="I7" s="3" t="n">
        <v>0</v>
      </c>
      <c r="J7" s="3" t="n">
        <v>5</v>
      </c>
      <c r="K7" s="3" t="n">
        <v>6</v>
      </c>
      <c r="L7" s="2" t="s">
        <v>114</v>
      </c>
      <c r="M7" s="2"/>
      <c r="N7" s="2" t="s">
        <v>115</v>
      </c>
      <c r="O7" s="3" t="n">
        <v>5</v>
      </c>
    </row>
  </sheetData>
  <autoFilter ref="A4:O7"/>
  <dataValidations count="7">
    <dataValidation allowBlank="false" error="허용된 범위의 숫자를 넣어 주세요." errorStyle="stop" errorTitle="입력 범위 확인" operator="between" showDropDown="false" showErrorMessage="true" showInputMessage="false" sqref="B5:C7" type="decimal">
      <formula1>0</formula1>
      <formula2>1000000</formula2>
    </dataValidation>
    <dataValidation allowBlank="false" error="허용된 범위의 숫자를 넣어 주세요." errorStyle="stop" errorTitle="입력 범위 확인" operator="between" showDropDown="false" showErrorMessage="true" showInputMessage="false" sqref="D5:D7" type="decimal">
      <formula1>0</formula1>
      <formula2>1</formula2>
    </dataValidation>
    <dataValidation allowBlank="false" error="허용된 범위의 숫자를 넣어 주세요." errorStyle="stop" errorTitle="입력 범위 확인" operator="between" showDropDown="false" showErrorMessage="true" showInputMessage="false" sqref="E5:G7" type="decimal">
      <formula1>0</formula1>
      <formula2>1000000</formula2>
    </dataValidation>
    <dataValidation allowBlank="false" error="허용된 범위의 숫자를 넣어 주세요." errorStyle="stop" errorTitle="입력 범위 확인" operator="between" showDropDown="false" showErrorMessage="true" showInputMessage="false" sqref="H5:H7" type="whole">
      <formula1>0</formula1>
      <formula2>12</formula2>
    </dataValidation>
    <dataValidation allowBlank="false" error="허용된 범위의 숫자를 넣어 주세요." errorStyle="stop" errorTitle="입력 범위 확인" operator="between" showDropDown="false" showErrorMessage="true" showInputMessage="false" sqref="I5:I7" type="decimal">
      <formula1>0</formula1>
      <formula2>1000000</formula2>
    </dataValidation>
    <dataValidation allowBlank="false" error="허용된 범위의 숫자를 넣어 주세요." errorStyle="stop" errorTitle="입력 범위 확인" operator="between" showDropDown="false" showErrorMessage="true" showInputMessage="false" sqref="J5:J7" type="whole">
      <formula1>1</formula1>
      <formula2>5</formula2>
    </dataValidation>
    <dataValidation allowBlank="false" error="허용된 범위의 숫자를 넣어 주세요." errorStyle="stop" errorTitle="입력 범위 확인" operator="between" showDropDown="false" showErrorMessage="true" showInputMessage="false" sqref="K5:K7" type="decimal">
      <formula1>0</formula1>
      <formula2>1000000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9" min="1" style="0" width="22.0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37.5" hidden="false" customHeight="true" outlineLevel="0" collapsed="false">
      <c r="A4" s="1" t="s">
        <v>93</v>
      </c>
      <c r="B4" s="1" t="s">
        <v>116</v>
      </c>
      <c r="C4" s="1" t="s">
        <v>117</v>
      </c>
      <c r="D4" s="1" t="s">
        <v>118</v>
      </c>
      <c r="E4" s="1" t="s">
        <v>119</v>
      </c>
      <c r="F4" s="1" t="s">
        <v>120</v>
      </c>
      <c r="G4" s="1" t="s">
        <v>121</v>
      </c>
      <c r="H4" s="1" t="s">
        <v>122</v>
      </c>
      <c r="I4" s="1" t="s">
        <v>123</v>
      </c>
    </row>
    <row r="5" customFormat="false" ht="48" hidden="false" customHeight="true" outlineLevel="0" collapsed="false">
      <c r="A5" s="5" t="str">
        <f aca="false">입력!A5</f>
        <v>A 분류기</v>
      </c>
      <c r="B5" s="5" t="n">
        <f aca="false">입력!C5*입력!D5*입력!H5/12-입력!E5-입력!F5-입력!G5-입력!K5-IF(입력!J5=1,입력!I5,0)</f>
        <v>66</v>
      </c>
      <c r="C5" s="5" t="n">
        <f aca="false">입력!C5*입력!D5*12/12-입력!E5-입력!F5-입력!G5-입력!K5-IF(입력!J5=2,입력!I5,0)</f>
        <v>66</v>
      </c>
      <c r="D5" s="5" t="n">
        <f aca="false">입력!C5*입력!D5*12/12-입력!E5-입력!F5-입력!G5-입력!K5-IF(입력!J5=3,입력!I5,0)</f>
        <v>66</v>
      </c>
      <c r="E5" s="5" t="n">
        <f aca="false">입력!C5*입력!D5*12/12-입력!E5-입력!F5-입력!G5-입력!K5-IF(입력!J5=4,입력!I5,0)</f>
        <v>66</v>
      </c>
      <c r="F5" s="5" t="n">
        <f aca="false">입력!C5*입력!D5*12/12-입력!E5-입력!F5-입력!G5-입력!K5-IF(입력!J5=5,입력!I5,0)</f>
        <v>66</v>
      </c>
      <c r="G5" s="5" t="n">
        <f aca="false">SUM(B5:F5)</f>
        <v>330</v>
      </c>
      <c r="H5" s="5" t="n">
        <f aca="false">G5-입력!B5</f>
        <v>-270</v>
      </c>
      <c r="I5" s="5" t="n">
        <f aca="false">B5/(1+입력!$O$5)^1+C5/(1+입력!$O$5)^2+D5/(1+입력!$O$5)^3+E5/(1+입력!$O$5)^4+F5/(1+입력!$O$5)^5-입력!B5</f>
        <v>-306.17972615293</v>
      </c>
    </row>
    <row r="6" customFormat="false" ht="48" hidden="false" customHeight="true" outlineLevel="0" collapsed="false">
      <c r="A6" s="5" t="str">
        <f aca="false">입력!A6</f>
        <v>B 지게차</v>
      </c>
      <c r="B6" s="5" t="n">
        <f aca="false">입력!C6*입력!D6*입력!H6/12-입력!E6-입력!F6-입력!G6-입력!K6-IF(입력!J6=1,입력!I6,0)</f>
        <v>60</v>
      </c>
      <c r="C6" s="5" t="n">
        <f aca="false">입력!C6*입력!D6*12/12-입력!E6-입력!F6-입력!G6-입력!K6-IF(입력!J6=2,입력!I6,0)</f>
        <v>60</v>
      </c>
      <c r="D6" s="5" t="n">
        <f aca="false">입력!C6*입력!D6*12/12-입력!E6-입력!F6-입력!G6-입력!K6-IF(입력!J6=3,입력!I6,0)</f>
        <v>60</v>
      </c>
      <c r="E6" s="5" t="n">
        <f aca="false">입력!C6*입력!D6*12/12-입력!E6-입력!F6-입력!G6-입력!K6-IF(입력!J6=4,입력!I6,0)</f>
        <v>60</v>
      </c>
      <c r="F6" s="5" t="n">
        <f aca="false">입력!C6*입력!D6*12/12-입력!E6-입력!F6-입력!G6-입력!K6-IF(입력!J6=5,입력!I6,0)</f>
        <v>30</v>
      </c>
      <c r="G6" s="5" t="n">
        <f aca="false">SUM(B6:F6)</f>
        <v>270</v>
      </c>
      <c r="H6" s="5" t="n">
        <f aca="false">G6-입력!B6</f>
        <v>30</v>
      </c>
      <c r="I6" s="5" t="n">
        <f aca="false">B6/(1+입력!$O$5)^1+C6/(1+입력!$O$5)^2+D6/(1+입력!$O$5)^3+E6/(1+입력!$O$5)^4+F6/(1+입력!$O$5)^5-입력!B6</f>
        <v>2.45152665819174</v>
      </c>
    </row>
    <row r="7" customFormat="false" ht="48" hidden="false" customHeight="true" outlineLevel="0" collapsed="false">
      <c r="A7" s="5" t="str">
        <f aca="false">입력!A7</f>
        <v>C 랙</v>
      </c>
      <c r="B7" s="5" t="n">
        <f aca="false">입력!C7*입력!D7*입력!H7/12-입력!E7-입력!F7-입력!G7-입력!K7-IF(입력!J7=1,입력!I7,0)</f>
        <v>84</v>
      </c>
      <c r="C7" s="5" t="n">
        <f aca="false">입력!C7*입력!D7*12/12-입력!E7-입력!F7-입력!G7-입력!K7-IF(입력!J7=2,입력!I7,0)</f>
        <v>114</v>
      </c>
      <c r="D7" s="5" t="n">
        <f aca="false">입력!C7*입력!D7*12/12-입력!E7-입력!F7-입력!G7-입력!K7-IF(입력!J7=3,입력!I7,0)</f>
        <v>114</v>
      </c>
      <c r="E7" s="5" t="n">
        <f aca="false">입력!C7*입력!D7*12/12-입력!E7-입력!F7-입력!G7-입력!K7-IF(입력!J7=4,입력!I7,0)</f>
        <v>114</v>
      </c>
      <c r="F7" s="5" t="n">
        <f aca="false">입력!C7*입력!D7*12/12-입력!E7-입력!F7-입력!G7-입력!K7-IF(입력!J7=5,입력!I7,0)</f>
        <v>114</v>
      </c>
      <c r="G7" s="5" t="n">
        <f aca="false">SUM(B7:F7)</f>
        <v>540</v>
      </c>
      <c r="H7" s="5" t="n">
        <f aca="false">G7-입력!B7</f>
        <v>240</v>
      </c>
      <c r="I7" s="5" t="n">
        <f aca="false">B7/(1+입력!$O$5)^1+C7/(1+입력!$O$5)^2+D7/(1+입력!$O$5)^3+E7/(1+입력!$O$5)^4+F7/(1+입력!$O$5)^5-입력!B7</f>
        <v>178.661591889694</v>
      </c>
    </row>
    <row r="8" customFormat="false" ht="48" hidden="false" customHeight="true" outlineLevel="0" collapsed="false">
      <c r="A8" s="2"/>
      <c r="B8" s="2"/>
      <c r="C8" s="2"/>
      <c r="D8" s="2"/>
      <c r="E8" s="2"/>
      <c r="F8" s="2"/>
      <c r="G8" s="2"/>
      <c r="H8" s="2"/>
      <c r="I8" s="2"/>
    </row>
    <row r="9" customFormat="false" ht="48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</row>
    <row r="10" customFormat="false" ht="48" hidden="false" customHeight="true" outlineLevel="0" collapsed="false">
      <c r="A10" s="2" t="s">
        <v>124</v>
      </c>
      <c r="B10" s="2"/>
      <c r="C10" s="2"/>
      <c r="D10" s="2"/>
      <c r="E10" s="2"/>
      <c r="F10" s="2"/>
      <c r="G10" s="2"/>
      <c r="H10" s="2"/>
      <c r="I10" s="2"/>
    </row>
    <row r="11" customFormat="false" ht="48" hidden="false" customHeight="true" outlineLevel="0" collapsed="false">
      <c r="A11" s="2" t="s">
        <v>93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129</v>
      </c>
      <c r="G11" s="2" t="s">
        <v>130</v>
      </c>
      <c r="H11" s="2"/>
      <c r="I11" s="2"/>
    </row>
    <row r="12" customFormat="false" ht="48" hidden="false" customHeight="true" outlineLevel="0" collapsed="false">
      <c r="A12" s="5" t="str">
        <f aca="false">입력!A5</f>
        <v>A 분류기</v>
      </c>
      <c r="B12" s="5" t="n">
        <f aca="false">-입력!B5</f>
        <v>-600</v>
      </c>
      <c r="C12" s="5" t="n">
        <f aca="false">B12+B5</f>
        <v>-534</v>
      </c>
      <c r="D12" s="5" t="n">
        <f aca="false">C12+C5</f>
        <v>-468</v>
      </c>
      <c r="E12" s="5" t="n">
        <f aca="false">D12+D5</f>
        <v>-402</v>
      </c>
      <c r="F12" s="5" t="n">
        <f aca="false">E12+E5</f>
        <v>-336</v>
      </c>
      <c r="G12" s="5" t="n">
        <f aca="false">F12+F5</f>
        <v>-270</v>
      </c>
      <c r="H12" s="2"/>
      <c r="I12" s="2"/>
    </row>
    <row r="13" customFormat="false" ht="48" hidden="false" customHeight="true" outlineLevel="0" collapsed="false">
      <c r="A13" s="5" t="str">
        <f aca="false">입력!A6</f>
        <v>B 지게차</v>
      </c>
      <c r="B13" s="5" t="n">
        <f aca="false">-입력!B6</f>
        <v>-240</v>
      </c>
      <c r="C13" s="5" t="n">
        <f aca="false">B13+B6</f>
        <v>-180</v>
      </c>
      <c r="D13" s="5" t="n">
        <f aca="false">C13+C6</f>
        <v>-120</v>
      </c>
      <c r="E13" s="5" t="n">
        <f aca="false">D13+D6</f>
        <v>-60</v>
      </c>
      <c r="F13" s="5" t="n">
        <f aca="false">E13+E6</f>
        <v>0</v>
      </c>
      <c r="G13" s="5" t="n">
        <f aca="false">F13+F6</f>
        <v>30</v>
      </c>
      <c r="H13" s="2"/>
      <c r="I13" s="2"/>
    </row>
    <row r="14" customFormat="false" ht="48" hidden="false" customHeight="true" outlineLevel="0" collapsed="false">
      <c r="A14" s="5" t="str">
        <f aca="false">입력!A7</f>
        <v>C 랙</v>
      </c>
      <c r="B14" s="5" t="n">
        <f aca="false">-입력!B7</f>
        <v>-300</v>
      </c>
      <c r="C14" s="5" t="n">
        <f aca="false">B14+B7</f>
        <v>-216</v>
      </c>
      <c r="D14" s="5" t="n">
        <f aca="false">C14+C7</f>
        <v>-102</v>
      </c>
      <c r="E14" s="5" t="n">
        <f aca="false">D14+D7</f>
        <v>12</v>
      </c>
      <c r="F14" s="5" t="n">
        <f aca="false">E14+E7</f>
        <v>126</v>
      </c>
      <c r="G14" s="5" t="n">
        <f aca="false">F14+F7</f>
        <v>240</v>
      </c>
      <c r="H14" s="2"/>
      <c r="I14" s="2"/>
    </row>
  </sheetData>
  <autoFilter ref="A4:I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2.0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37.5" hidden="false" customHeight="true" outlineLevel="0" collapsed="false">
      <c r="A4" s="1" t="s">
        <v>93</v>
      </c>
      <c r="B4" s="1" t="s">
        <v>94</v>
      </c>
      <c r="C4" s="1" t="s">
        <v>131</v>
      </c>
      <c r="D4" s="1" t="s">
        <v>132</v>
      </c>
      <c r="E4" s="1" t="s">
        <v>133</v>
      </c>
      <c r="F4" s="1" t="s">
        <v>134</v>
      </c>
      <c r="G4" s="1" t="s">
        <v>135</v>
      </c>
      <c r="H4" s="1" t="s">
        <v>136</v>
      </c>
    </row>
    <row r="5" customFormat="false" ht="48" hidden="false" customHeight="true" outlineLevel="0" collapsed="false">
      <c r="A5" s="5" t="str">
        <f aca="false">입력!A5</f>
        <v>A 분류기</v>
      </c>
      <c r="B5" s="5" t="n">
        <f aca="false">입력!B5</f>
        <v>600</v>
      </c>
      <c r="C5" s="5" t="n">
        <f aca="false">입력!C5*입력!D5-입력!E5-입력!F5-입력!G5-입력!K5</f>
        <v>66</v>
      </c>
      <c r="D5" s="5" t="n">
        <f aca="false">IF(C5&lt;=0,"회수 불가",B5/C5)</f>
        <v>9.09090909090909</v>
      </c>
      <c r="E5" s="5" t="str">
        <f aca="false">IF(C5&lt;=0,"회수 불가",IF(연도별!C12&gt;=0,0-연도별!B12/연도별!B5,IF(연도별!D12&gt;=0,1-연도별!C12/연도별!C5,IF(연도별!E12&gt;=0,2-연도별!D12/연도별!D5,IF(연도별!F12&gt;=0,3-연도별!E12/연도별!E5,IF(연도별!G12&gt;=0,4-연도별!F12/연도별!F5,"5년 내 미회수"))))))</f>
        <v>5년 내 미회수</v>
      </c>
      <c r="F5" s="5" t="n">
        <f aca="false">연도별!H5</f>
        <v>-270</v>
      </c>
      <c r="G5" s="5" t="n">
        <f aca="false">연도별!I5</f>
        <v>-306.17972615293</v>
      </c>
      <c r="H5" s="5" t="str">
        <f aca="false">IF(C5&lt;=0,"회수 불가",IF(D5&lt;=입력!$O$7,"조건부 충족","미충족"))</f>
        <v>미충족</v>
      </c>
    </row>
    <row r="6" customFormat="false" ht="48" hidden="false" customHeight="true" outlineLevel="0" collapsed="false">
      <c r="A6" s="5" t="str">
        <f aca="false">입력!A6</f>
        <v>B 지게차</v>
      </c>
      <c r="B6" s="5" t="n">
        <f aca="false">입력!B6</f>
        <v>240</v>
      </c>
      <c r="C6" s="5" t="n">
        <f aca="false">입력!C6*입력!D6-입력!E6-입력!F6-입력!G6-입력!K6</f>
        <v>60</v>
      </c>
      <c r="D6" s="5" t="n">
        <f aca="false">IF(C6&lt;=0,"회수 불가",B6/C6)</f>
        <v>4</v>
      </c>
      <c r="E6" s="5" t="n">
        <f aca="false">IF(C6&lt;=0,"회수 불가",IF(연도별!C13&gt;=0,0-연도별!B13/연도별!B6,IF(연도별!D13&gt;=0,1-연도별!C13/연도별!C6,IF(연도별!E13&gt;=0,2-연도별!D13/연도별!D6,IF(연도별!F13&gt;=0,3-연도별!E13/연도별!E6,IF(연도별!G13&gt;=0,4-연도별!F13/연도별!F6,"5년 내 미회수"))))))</f>
        <v>4</v>
      </c>
      <c r="F6" s="5" t="n">
        <f aca="false">연도별!H6</f>
        <v>30</v>
      </c>
      <c r="G6" s="5" t="n">
        <f aca="false">연도별!I6</f>
        <v>2.45152665819174</v>
      </c>
      <c r="H6" s="5" t="str">
        <f aca="false">IF(C6&lt;=0,"회수 불가",IF(D6&lt;=입력!$O$7,"조건부 충족","미충족"))</f>
        <v>조건부 충족</v>
      </c>
    </row>
    <row r="7" customFormat="false" ht="48" hidden="false" customHeight="true" outlineLevel="0" collapsed="false">
      <c r="A7" s="5" t="str">
        <f aca="false">입력!A7</f>
        <v>C 랙</v>
      </c>
      <c r="B7" s="5" t="n">
        <f aca="false">입력!B7</f>
        <v>300</v>
      </c>
      <c r="C7" s="5" t="n">
        <f aca="false">입력!C7*입력!D7-입력!E7-입력!F7-입력!G7-입력!K7</f>
        <v>114</v>
      </c>
      <c r="D7" s="5" t="n">
        <f aca="false">IF(C7&lt;=0,"회수 불가",B7/C7)</f>
        <v>2.63157894736842</v>
      </c>
      <c r="E7" s="5" t="n">
        <f aca="false">IF(C7&lt;=0,"회수 불가",IF(연도별!C14&gt;=0,0-연도별!B14/연도별!B7,IF(연도별!D14&gt;=0,1-연도별!C14/연도별!C7,IF(연도별!E14&gt;=0,2-연도별!D14/연도별!D7,IF(연도별!F14&gt;=0,3-연도별!E14/연도별!E7,IF(연도별!G14&gt;=0,4-연도별!F14/연도별!F7,"5년 내 미회수"))))))</f>
        <v>2.89473684210526</v>
      </c>
      <c r="F7" s="5" t="n">
        <f aca="false">연도별!H7</f>
        <v>240</v>
      </c>
      <c r="G7" s="5" t="n">
        <f aca="false">연도별!I7</f>
        <v>178.661591889694</v>
      </c>
      <c r="H7" s="5" t="str">
        <f aca="false">IF(C7&lt;=0,"회수 불가",IF(D7&lt;=입력!$O$7,"조건부 충족","미충족"))</f>
        <v>조건부 충족</v>
      </c>
    </row>
    <row r="8" customFormat="false" ht="48" hidden="false" customHeight="true" outlineLevel="0" collapsed="false">
      <c r="A8" s="2"/>
      <c r="B8" s="2"/>
      <c r="C8" s="2"/>
      <c r="D8" s="2"/>
      <c r="E8" s="2"/>
      <c r="F8" s="2"/>
      <c r="G8" s="2"/>
      <c r="H8" s="2"/>
    </row>
    <row r="9" customFormat="false" ht="48" hidden="false" customHeight="true" outlineLevel="0" collapsed="false">
      <c r="A9" s="2"/>
      <c r="B9" s="2"/>
      <c r="C9" s="2"/>
      <c r="D9" s="2"/>
      <c r="E9" s="2"/>
      <c r="F9" s="2"/>
      <c r="G9" s="2"/>
      <c r="H9" s="2"/>
    </row>
    <row r="10" customFormat="false" ht="48" hidden="false" customHeight="true" outlineLevel="0" collapsed="false">
      <c r="A10" s="2" t="s">
        <v>137</v>
      </c>
      <c r="B10" s="5" t="n">
        <f aca="false">SUM(B6:B7)</f>
        <v>540</v>
      </c>
      <c r="C10" s="5" t="n">
        <f aca="false">입력!$O$6-B10</f>
        <v>260</v>
      </c>
      <c r="D10" s="2" t="s">
        <v>138</v>
      </c>
      <c r="E10" s="2"/>
      <c r="F10" s="2"/>
      <c r="G10" s="2"/>
      <c r="H10" s="2"/>
    </row>
    <row r="11" customFormat="false" ht="48" hidden="false" customHeight="true" outlineLevel="0" collapsed="false">
      <c r="A11" s="2" t="s">
        <v>139</v>
      </c>
      <c r="B11" s="5" t="n">
        <f aca="false">SUM(C6:C7)</f>
        <v>174</v>
      </c>
      <c r="C11" s="2"/>
      <c r="D11" s="2"/>
      <c r="E11" s="2"/>
      <c r="F11" s="2"/>
      <c r="G11" s="2"/>
      <c r="H11" s="2"/>
    </row>
    <row r="12" customFormat="false" ht="48" hidden="false" customHeight="true" outlineLevel="0" collapsed="false">
      <c r="A12" s="2" t="s">
        <v>140</v>
      </c>
      <c r="B12" s="5" t="n">
        <f aca="false">SUM(F6:F7)</f>
        <v>270</v>
      </c>
      <c r="C12" s="2"/>
      <c r="D12" s="2"/>
      <c r="E12" s="2"/>
      <c r="F12" s="2"/>
      <c r="G12" s="2"/>
      <c r="H12" s="2"/>
    </row>
    <row r="13" customFormat="false" ht="48" hidden="false" customHeight="true" outlineLevel="0" collapsed="false">
      <c r="A13" s="2" t="s">
        <v>141</v>
      </c>
      <c r="B13" s="5" t="n">
        <f aca="false">SUM(B5:B6)-입력!$O$6</f>
        <v>40</v>
      </c>
      <c r="C13" s="2"/>
      <c r="D13" s="2"/>
      <c r="E13" s="2"/>
      <c r="F13" s="2"/>
      <c r="G13" s="2"/>
      <c r="H13" s="2"/>
    </row>
    <row r="14" customFormat="false" ht="48" hidden="false" customHeight="true" outlineLevel="0" collapsed="false">
      <c r="A14" s="2" t="s">
        <v>142</v>
      </c>
      <c r="B14" s="5" t="n">
        <f aca="false">B5+B7-입력!$O$6</f>
        <v>100</v>
      </c>
      <c r="C14" s="2"/>
      <c r="D14" s="2"/>
      <c r="E14" s="2"/>
      <c r="F14" s="2"/>
      <c r="G14" s="2"/>
      <c r="H14" s="2"/>
    </row>
  </sheetData>
  <autoFilter ref="A4:H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2.02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33.75" hidden="false" customHeight="tru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37.5" hidden="false" customHeight="true" outlineLevel="0" collapsed="false">
      <c r="A4" s="1" t="s">
        <v>143</v>
      </c>
      <c r="B4" s="1" t="s">
        <v>144</v>
      </c>
      <c r="C4" s="1" t="s">
        <v>145</v>
      </c>
      <c r="D4" s="1" t="s">
        <v>146</v>
      </c>
    </row>
    <row r="5" customFormat="false" ht="48" hidden="false" customHeight="true" outlineLevel="0" collapsed="false">
      <c r="A5" s="2" t="s">
        <v>147</v>
      </c>
      <c r="B5" s="5" t="n">
        <f aca="false">비교!B5</f>
        <v>600</v>
      </c>
      <c r="C5" s="5" t="n">
        <f aca="false">450+80+50+20</f>
        <v>600</v>
      </c>
      <c r="D5" s="5" t="n">
        <f aca="false">B5-C5</f>
        <v>0</v>
      </c>
    </row>
    <row r="6" customFormat="false" ht="48" hidden="false" customHeight="true" outlineLevel="0" collapsed="false">
      <c r="A6" s="2" t="s">
        <v>148</v>
      </c>
      <c r="B6" s="5" t="n">
        <f aca="false">비교!C6</f>
        <v>60</v>
      </c>
      <c r="C6" s="5" t="n">
        <f aca="false">48+30-12-6</f>
        <v>60</v>
      </c>
      <c r="D6" s="5" t="n">
        <f aca="false">B6-C6</f>
        <v>0</v>
      </c>
    </row>
    <row r="7" customFormat="false" ht="48" hidden="false" customHeight="true" outlineLevel="0" collapsed="false">
      <c r="A7" s="2" t="s">
        <v>149</v>
      </c>
      <c r="B7" s="5" t="n">
        <f aca="false">비교!D7</f>
        <v>2.63157894736842</v>
      </c>
      <c r="C7" s="5" t="n">
        <f aca="false">300/(120-6)</f>
        <v>2.63157894736842</v>
      </c>
      <c r="D7" s="5" t="n">
        <f aca="false">B7-C7</f>
        <v>0</v>
      </c>
    </row>
    <row r="8" customFormat="false" ht="48" hidden="false" customHeight="true" outlineLevel="0" collapsed="false">
      <c r="A8" s="2" t="s">
        <v>150</v>
      </c>
      <c r="B8" s="5" t="n">
        <f aca="false">연도별!G7</f>
        <v>540</v>
      </c>
      <c r="C8" s="5" t="n">
        <f aca="false">84+114+114+114+114</f>
        <v>540</v>
      </c>
      <c r="D8" s="5" t="n">
        <f aca="false">B8-C8</f>
        <v>0</v>
      </c>
    </row>
    <row r="9" customFormat="false" ht="48" hidden="false" customHeight="true" outlineLevel="0" collapsed="false">
      <c r="A9" s="2" t="s">
        <v>151</v>
      </c>
      <c r="B9" s="5" t="n">
        <f aca="false">연도별!G6</f>
        <v>270</v>
      </c>
      <c r="C9" s="5" t="n">
        <f aca="false">60+60+60+60+30</f>
        <v>270</v>
      </c>
      <c r="D9" s="5" t="n">
        <f aca="false">B9-C9</f>
        <v>0</v>
      </c>
    </row>
    <row r="10" customFormat="false" ht="48" hidden="false" customHeight="true" outlineLevel="0" collapsed="false">
      <c r="A10" s="2" t="s">
        <v>152</v>
      </c>
      <c r="B10" s="2" t="s">
        <v>153</v>
      </c>
      <c r="C10" s="2" t="s">
        <v>154</v>
      </c>
      <c r="D10" s="2" t="s">
        <v>155</v>
      </c>
    </row>
    <row r="11" customFormat="false" ht="48" hidden="false" customHeight="true" outlineLevel="0" collapsed="false">
      <c r="A11" s="2" t="s">
        <v>156</v>
      </c>
      <c r="B11" s="2" t="s">
        <v>157</v>
      </c>
      <c r="C11" s="2"/>
      <c r="D11" s="2" t="s">
        <v>158</v>
      </c>
    </row>
    <row r="12" customFormat="false" ht="48" hidden="false" customHeight="true" outlineLevel="0" collapsed="false">
      <c r="A12" s="2" t="s">
        <v>159</v>
      </c>
      <c r="B12" s="2" t="s">
        <v>160</v>
      </c>
      <c r="C12" s="2" t="s">
        <v>161</v>
      </c>
      <c r="D12" s="2" t="s">
        <v>162</v>
      </c>
    </row>
  </sheetData>
  <autoFilter ref="A4:D1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2026-11-03T01:50:59Z</dcterms:created>
  <dc:creator>openpyxl</dc:creator>
  <dc:description/>
  <dc:language>ko-KR</dc:language>
  <cp:lastModifiedBy/>
  <dcterms:modified xsi:type="dcterms:W3CDTF">2026-11-03T01:50:59Z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